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G:\Dokument\VŘ výměna osvětlení za LED\"/>
    </mc:Choice>
  </mc:AlternateContent>
  <xr:revisionPtr revIDLastSave="0" documentId="13_ncr:1_{EEB98854-898F-43E2-85E6-C99A7A06FD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ypy svítidel" sheetId="4" r:id="rId1"/>
  </sheets>
  <definedNames>
    <definedName name="_xlnm.Print_Area" localSheetId="0">'Typy svítidel'!$A$4:$F$9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4" l="1"/>
  <c r="D31" i="4"/>
  <c r="I30" i="4"/>
  <c r="J30" i="4" s="1"/>
  <c r="E30" i="4"/>
  <c r="F30" i="4" s="1"/>
  <c r="I29" i="4"/>
  <c r="J29" i="4" s="1"/>
  <c r="E29" i="4"/>
  <c r="F29" i="4" s="1"/>
  <c r="I28" i="4"/>
  <c r="J28" i="4" s="1"/>
  <c r="E28" i="4"/>
  <c r="F28" i="4" s="1"/>
  <c r="I27" i="4"/>
  <c r="J27" i="4" s="1"/>
  <c r="E27" i="4"/>
  <c r="F27" i="4" s="1"/>
  <c r="I26" i="4"/>
  <c r="J26" i="4" s="1"/>
  <c r="E26" i="4"/>
  <c r="F26" i="4" s="1"/>
  <c r="I25" i="4"/>
  <c r="J25" i="4" s="1"/>
  <c r="E25" i="4"/>
  <c r="F25" i="4" s="1"/>
  <c r="I24" i="4"/>
  <c r="J24" i="4" s="1"/>
  <c r="E24" i="4"/>
  <c r="F24" i="4" s="1"/>
  <c r="I23" i="4"/>
  <c r="J23" i="4" s="1"/>
  <c r="E23" i="4"/>
  <c r="F23" i="4" s="1"/>
  <c r="I22" i="4"/>
  <c r="J22" i="4" s="1"/>
  <c r="E22" i="4"/>
  <c r="F22" i="4" s="1"/>
  <c r="I21" i="4"/>
  <c r="J21" i="4" s="1"/>
  <c r="E21" i="4"/>
  <c r="F21" i="4" s="1"/>
  <c r="I20" i="4"/>
  <c r="J20" i="4" s="1"/>
  <c r="E20" i="4"/>
  <c r="F20" i="4" s="1"/>
  <c r="I19" i="4"/>
  <c r="J19" i="4" s="1"/>
  <c r="E19" i="4"/>
  <c r="F19" i="4" s="1"/>
  <c r="I18" i="4"/>
  <c r="J18" i="4" s="1"/>
  <c r="I17" i="4"/>
  <c r="J17" i="4" s="1"/>
  <c r="E17" i="4"/>
  <c r="F17" i="4" s="1"/>
  <c r="I16" i="4"/>
  <c r="J16" i="4" s="1"/>
  <c r="E16" i="4"/>
  <c r="F16" i="4" s="1"/>
  <c r="I15" i="4"/>
  <c r="J15" i="4" s="1"/>
  <c r="E15" i="4"/>
  <c r="F15" i="4" s="1"/>
  <c r="I14" i="4"/>
  <c r="J14" i="4" s="1"/>
  <c r="E14" i="4"/>
  <c r="F14" i="4" s="1"/>
  <c r="I13" i="4"/>
  <c r="J13" i="4" s="1"/>
  <c r="J31" i="4" s="1"/>
  <c r="E13" i="4"/>
  <c r="F13" i="4" s="1"/>
  <c r="F31" i="4" s="1"/>
</calcChain>
</file>

<file path=xl/sharedStrings.xml><?xml version="1.0" encoding="utf-8"?>
<sst xmlns="http://schemas.openxmlformats.org/spreadsheetml/2006/main" count="101" uniqueCount="63">
  <si>
    <t>Stávající řešení</t>
  </si>
  <si>
    <t>Nové řešení</t>
  </si>
  <si>
    <t>Místnosti</t>
  </si>
  <si>
    <t>Svítidlo</t>
  </si>
  <si>
    <t>Počet
ks</t>
  </si>
  <si>
    <t>Původní příkon (W)</t>
  </si>
  <si>
    <t>Původní celkový příkon (W)</t>
  </si>
  <si>
    <t>Typ svítidla</t>
  </si>
  <si>
    <t>Nový příkon (W)</t>
  </si>
  <si>
    <t>Nový celkový příkon (W)</t>
  </si>
  <si>
    <t>malá tělocvična</t>
  </si>
  <si>
    <t>Výbojka</t>
  </si>
  <si>
    <t>C</t>
  </si>
  <si>
    <t>112 kancelář</t>
  </si>
  <si>
    <t>Zářivka</t>
  </si>
  <si>
    <t>116 učebna RJ</t>
  </si>
  <si>
    <t>A</t>
  </si>
  <si>
    <t>123 učebna VV</t>
  </si>
  <si>
    <t>212 odborná učebna 1</t>
  </si>
  <si>
    <t>B</t>
  </si>
  <si>
    <t>-</t>
  </si>
  <si>
    <t>217 laboratoř CH</t>
  </si>
  <si>
    <t>227 třída</t>
  </si>
  <si>
    <t>224 třída</t>
  </si>
  <si>
    <t>221 učebna fyziky</t>
  </si>
  <si>
    <t>220 laboratoř fyziky</t>
  </si>
  <si>
    <t>302 učebna IT 2</t>
  </si>
  <si>
    <t>304 učebna IT 1</t>
  </si>
  <si>
    <t>305 učebna jazyků</t>
  </si>
  <si>
    <t>311 učebna FJ</t>
  </si>
  <si>
    <t>320 třída</t>
  </si>
  <si>
    <t>zadní schodiště</t>
  </si>
  <si>
    <t>D</t>
  </si>
  <si>
    <t>Osvětlení tabulí - nové svítidlo</t>
  </si>
  <si>
    <t>E</t>
  </si>
  <si>
    <t>Celkem</t>
  </si>
  <si>
    <t>Typ</t>
  </si>
  <si>
    <t>Obrázek</t>
  </si>
  <si>
    <t>Tender text</t>
  </si>
  <si>
    <t>Rozměr
(mm)</t>
  </si>
  <si>
    <t>Příkon
(W)</t>
  </si>
  <si>
    <t>Umístění svítidla</t>
  </si>
  <si>
    <t>přisazené/závěsné svítidlo s hlinkovým tělesem a mikroprizmatickou optickou částí s UGR&lt;19, maximální příkon 27W@3800lm, regulace snížení příkonu pomocí DIP swiče, měrný výkon minimálně 139lm/W, 4000K, CRI&gt;80, MacAdam ≤ 3 SDCM, životnost 50000h L80B50 při 25°C</t>
  </si>
  <si>
    <t>1245x200x44</t>
  </si>
  <si>
    <t>Třídy/kabinety</t>
  </si>
  <si>
    <t>přisazené/závěsné svítidlo s hlinkovým tělesem a mikroprizmatickou optickou částí s UGR&lt;19, maximální příkon 33W@4600lm, regulace snížení příkonu pomocí DIP swiče, měrný výkon minimálně 139lm/W, 4000K, CRI&gt;80, MacAdam ≤ 3 SDCM</t>
  </si>
  <si>
    <t>1545x200x44</t>
  </si>
  <si>
    <t>Přisazené svítidlo IP65 a IK10, maximální příkon 35W@3680W, měrný výkon minimálně 129lm/W, 4000K,</t>
  </si>
  <si>
    <t>Ø 350x55</t>
  </si>
  <si>
    <t>Malá tělocvična</t>
  </si>
  <si>
    <t>přisazené/závěsné svítidlo s hlinkovým tělesem, maximální příkon 25W@4800lm, regulace snížení příkonu pomocí DIP swiče, měrný výkon minimálně 135lm/W, 4000K</t>
  </si>
  <si>
    <t>1150x56x68</t>
  </si>
  <si>
    <t>Chodby</t>
  </si>
  <si>
    <t>přisazené/závěsné svítidlo s hlinkovým tělesem a symetrickou optickou částí určenou pro školní tabule, maximální příkon 27W@3800lm, měrný výkon minimálně 139lm/W, 4000K, CRI&gt;80, MacAdam ≤ 3 SDCM, životnost 50000h L80B50 při 25°C</t>
  </si>
  <si>
    <t>Osvětlení tabule</t>
  </si>
  <si>
    <t>1200x245x55</t>
  </si>
  <si>
    <t>Příloha č. 5 - Specifikace zakázky</t>
  </si>
  <si>
    <t>Požadavek na osvětlenost dle ČSN EN 12464-1 z 2022</t>
  </si>
  <si>
    <t>Třídy: dle ref. čísla zmiňované normy 44.1</t>
  </si>
  <si>
    <t>Kabinety: dle ref. čísla zmiňované normy 35.2</t>
  </si>
  <si>
    <t>Tabule: dle ref. čísla zmiňované normy 44.4</t>
  </si>
  <si>
    <t>Chodby: dle ref. čísla zmiňované normy 44.19</t>
  </si>
  <si>
    <t>Maximální příkon nové osvětlovací soustavy:  5740W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</si>
</sst>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lef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0" borderId="11" xfId="0" applyFont="1" applyBorder="1" applyAlignment="1">
      <alignment horizontal="left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/>
    </xf>
    <xf numFmtId="1" fontId="5" fillId="0" borderId="8" xfId="0" applyNumberFormat="1" applyFont="1" applyBorder="1"/>
    <xf numFmtId="0" fontId="0" fillId="0" borderId="1" xfId="0" applyBorder="1" applyAlignment="1">
      <alignment horizontal="right" vertical="center"/>
    </xf>
    <xf numFmtId="0" fontId="1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7</xdr:row>
      <xdr:rowOff>82153</xdr:rowOff>
    </xdr:from>
    <xdr:to>
      <xdr:col>2</xdr:col>
      <xdr:colOff>66675</xdr:colOff>
      <xdr:row>8</xdr:row>
      <xdr:rowOff>104775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B8C7CC3-7292-FF3A-3401-2B17C0F4D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25428"/>
          <a:ext cx="1514475" cy="9465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189381</xdr:colOff>
      <xdr:row>5</xdr:row>
      <xdr:rowOff>164901</xdr:rowOff>
    </xdr:from>
    <xdr:to>
      <xdr:col>2</xdr:col>
      <xdr:colOff>25598</xdr:colOff>
      <xdr:row>7</xdr:row>
      <xdr:rowOff>828678</xdr:rowOff>
    </xdr:to>
    <xdr:pic>
      <xdr:nvPicPr>
        <xdr:cNvPr id="3" name="Obrázek 2" descr="Rondel 31 | SITECO">
          <a:extLst>
            <a:ext uri="{FF2B5EF4-FFF2-40B4-BE49-F238E27FC236}">
              <a16:creationId xmlns:a16="http://schemas.microsoft.com/office/drawing/2014/main" id="{E3C05DFE-967B-0EC0-D5A5-536F5BAA7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-281549" y="2131256"/>
          <a:ext cx="2511627" cy="1569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114958</xdr:colOff>
      <xdr:row>8</xdr:row>
      <xdr:rowOff>43714</xdr:rowOff>
    </xdr:from>
    <xdr:to>
      <xdr:col>1</xdr:col>
      <xdr:colOff>1200150</xdr:colOff>
      <xdr:row>8</xdr:row>
      <xdr:rowOff>866775</xdr:rowOff>
    </xdr:to>
    <xdr:pic>
      <xdr:nvPicPr>
        <xdr:cNvPr id="6" name="Obrázek 5" descr="Hledat v postranním panelu">
          <a:extLst>
            <a:ext uri="{FF2B5EF4-FFF2-40B4-BE49-F238E27FC236}">
              <a16:creationId xmlns:a16="http://schemas.microsoft.com/office/drawing/2014/main" id="{3BB6F870-3417-AF44-0B45-DFACAA04863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 t="8932" b="15224"/>
        <a:stretch/>
      </xdr:blipFill>
      <xdr:spPr bwMode="auto">
        <a:xfrm flipH="1">
          <a:off x="391183" y="4120414"/>
          <a:ext cx="1085192" cy="823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</xdr:colOff>
      <xdr:row>3</xdr:row>
      <xdr:rowOff>542924</xdr:rowOff>
    </xdr:from>
    <xdr:to>
      <xdr:col>2</xdr:col>
      <xdr:colOff>3808</xdr:colOff>
      <xdr:row>4</xdr:row>
      <xdr:rowOff>895348</xdr:rowOff>
    </xdr:to>
    <xdr:pic>
      <xdr:nvPicPr>
        <xdr:cNvPr id="7" name="Obrázek 6" descr=" ">
          <a:extLst>
            <a:ext uri="{FF2B5EF4-FFF2-40B4-BE49-F238E27FC236}">
              <a16:creationId xmlns:a16="http://schemas.microsoft.com/office/drawing/2014/main" id="{69D75C4B-D3AA-833C-7F2E-44C0BD0FF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33424"/>
          <a:ext cx="1432558" cy="895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</xdr:colOff>
      <xdr:row>4</xdr:row>
      <xdr:rowOff>895349</xdr:rowOff>
    </xdr:from>
    <xdr:to>
      <xdr:col>1</xdr:col>
      <xdr:colOff>1442083</xdr:colOff>
      <xdr:row>5</xdr:row>
      <xdr:rowOff>866773</xdr:rowOff>
    </xdr:to>
    <xdr:pic>
      <xdr:nvPicPr>
        <xdr:cNvPr id="8" name="Obrázek 7" descr=" ">
          <a:extLst>
            <a:ext uri="{FF2B5EF4-FFF2-40B4-BE49-F238E27FC236}">
              <a16:creationId xmlns:a16="http://schemas.microsoft.com/office/drawing/2014/main" id="{444296F9-3B14-4A4D-B703-7F39B8D04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466849"/>
          <a:ext cx="1432558" cy="895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BC53A-6410-4FD6-80D4-7E72D424373E}">
  <sheetPr>
    <pageSetUpPr fitToPage="1"/>
  </sheetPr>
  <dimension ref="A1:J38"/>
  <sheetViews>
    <sheetView tabSelected="1" topLeftCell="A10" zoomScaleNormal="100" workbookViewId="0">
      <selection activeCell="C40" sqref="C40"/>
    </sheetView>
  </sheetViews>
  <sheetFormatPr defaultRowHeight="15" x14ac:dyDescent="0.25"/>
  <cols>
    <col min="1" max="1" width="4.140625" bestFit="1" customWidth="1"/>
    <col min="2" max="2" width="21.85546875" customWidth="1"/>
    <col min="3" max="3" width="67.140625" customWidth="1"/>
    <col min="4" max="4" width="11.5703125" bestFit="1" customWidth="1"/>
    <col min="6" max="6" width="16" customWidth="1"/>
  </cols>
  <sheetData>
    <row r="1" spans="1:10" x14ac:dyDescent="0.25">
      <c r="B1" s="29" t="s">
        <v>56</v>
      </c>
    </row>
    <row r="4" spans="1:10" ht="30" x14ac:dyDescent="0.25">
      <c r="A4" s="11" t="s">
        <v>36</v>
      </c>
      <c r="B4" s="11" t="s">
        <v>37</v>
      </c>
      <c r="C4" s="11" t="s">
        <v>38</v>
      </c>
      <c r="D4" s="12" t="s">
        <v>39</v>
      </c>
      <c r="E4" s="12" t="s">
        <v>40</v>
      </c>
      <c r="F4" s="12" t="s">
        <v>41</v>
      </c>
    </row>
    <row r="5" spans="1:10" ht="72.75" customHeight="1" x14ac:dyDescent="0.25">
      <c r="A5" s="8" t="s">
        <v>16</v>
      </c>
      <c r="B5" s="2"/>
      <c r="C5" s="10" t="s">
        <v>42</v>
      </c>
      <c r="D5" s="9" t="s">
        <v>43</v>
      </c>
      <c r="E5" s="9">
        <v>27</v>
      </c>
      <c r="F5" s="10" t="s">
        <v>44</v>
      </c>
    </row>
    <row r="6" spans="1:10" ht="72.75" customHeight="1" x14ac:dyDescent="0.25">
      <c r="A6" s="8" t="s">
        <v>19</v>
      </c>
      <c r="B6" s="2"/>
      <c r="C6" s="10" t="s">
        <v>45</v>
      </c>
      <c r="D6" s="9" t="s">
        <v>46</v>
      </c>
      <c r="E6" s="9">
        <v>33</v>
      </c>
      <c r="F6" s="10" t="s">
        <v>44</v>
      </c>
    </row>
    <row r="7" spans="1:10" ht="72.75" customHeight="1" x14ac:dyDescent="0.25">
      <c r="A7" s="8" t="s">
        <v>12</v>
      </c>
      <c r="B7" s="2"/>
      <c r="C7" s="10" t="s">
        <v>47</v>
      </c>
      <c r="D7" s="28" t="s">
        <v>48</v>
      </c>
      <c r="E7" s="9">
        <v>35</v>
      </c>
      <c r="F7" s="10" t="s">
        <v>49</v>
      </c>
    </row>
    <row r="8" spans="1:10" ht="72.75" customHeight="1" x14ac:dyDescent="0.25">
      <c r="A8" s="8" t="s">
        <v>32</v>
      </c>
      <c r="B8" s="2"/>
      <c r="C8" s="10" t="s">
        <v>50</v>
      </c>
      <c r="D8" s="28" t="s">
        <v>51</v>
      </c>
      <c r="E8" s="9">
        <v>25</v>
      </c>
      <c r="F8" s="10" t="s">
        <v>52</v>
      </c>
    </row>
    <row r="9" spans="1:10" ht="72.75" customHeight="1" x14ac:dyDescent="0.25">
      <c r="A9" s="8" t="s">
        <v>34</v>
      </c>
      <c r="B9" s="2"/>
      <c r="C9" s="10" t="s">
        <v>53</v>
      </c>
      <c r="D9" s="9" t="s">
        <v>55</v>
      </c>
      <c r="E9" s="9">
        <v>37</v>
      </c>
      <c r="F9" s="10" t="s">
        <v>54</v>
      </c>
    </row>
    <row r="10" spans="1:10" ht="15.75" thickBot="1" x14ac:dyDescent="0.3"/>
    <row r="11" spans="1:10" ht="15.75" thickBot="1" x14ac:dyDescent="0.3">
      <c r="B11" s="1"/>
      <c r="C11" s="30" t="s">
        <v>0</v>
      </c>
      <c r="D11" s="31"/>
      <c r="E11" s="31"/>
      <c r="F11" s="32"/>
      <c r="G11" s="30" t="s">
        <v>1</v>
      </c>
      <c r="H11" s="31"/>
      <c r="I11" s="31"/>
      <c r="J11" s="31"/>
    </row>
    <row r="12" spans="1:10" ht="51" x14ac:dyDescent="0.25">
      <c r="B12" s="7" t="s">
        <v>2</v>
      </c>
      <c r="C12" s="6" t="s">
        <v>3</v>
      </c>
      <c r="D12" s="3" t="s">
        <v>4</v>
      </c>
      <c r="E12" s="3" t="s">
        <v>5</v>
      </c>
      <c r="F12" s="5" t="s">
        <v>6</v>
      </c>
      <c r="G12" s="4" t="s">
        <v>7</v>
      </c>
      <c r="H12" s="3" t="s">
        <v>4</v>
      </c>
      <c r="I12" s="3" t="s">
        <v>8</v>
      </c>
      <c r="J12" s="3" t="s">
        <v>9</v>
      </c>
    </row>
    <row r="13" spans="1:10" x14ac:dyDescent="0.25">
      <c r="B13" s="13" t="s">
        <v>10</v>
      </c>
      <c r="C13" s="14" t="s">
        <v>11</v>
      </c>
      <c r="D13" s="15">
        <v>18</v>
      </c>
      <c r="E13" s="16">
        <f>100*1.15</f>
        <v>114.99999999999999</v>
      </c>
      <c r="F13" s="17">
        <f>E13*D13</f>
        <v>2069.9999999999995</v>
      </c>
      <c r="G13" s="18" t="s">
        <v>12</v>
      </c>
      <c r="H13" s="16">
        <v>18</v>
      </c>
      <c r="I13" s="16">
        <f>VLOOKUP(G13,'Typy svítidel'!_xlnm.Print_Area,5,FALSE)</f>
        <v>35</v>
      </c>
      <c r="J13" s="16">
        <f>I13*H13</f>
        <v>630</v>
      </c>
    </row>
    <row r="14" spans="1:10" x14ac:dyDescent="0.25">
      <c r="B14" s="13" t="s">
        <v>13</v>
      </c>
      <c r="C14" s="14" t="s">
        <v>14</v>
      </c>
      <c r="D14" s="15">
        <v>14</v>
      </c>
      <c r="E14" s="16">
        <f t="shared" ref="E14:E29" si="0">2*36*1.15</f>
        <v>82.8</v>
      </c>
      <c r="F14" s="17">
        <f t="shared" ref="F14:F30" si="1">E14*D14</f>
        <v>1159.2</v>
      </c>
      <c r="G14" s="18" t="s">
        <v>12</v>
      </c>
      <c r="H14" s="16">
        <v>14</v>
      </c>
      <c r="I14" s="16">
        <f>VLOOKUP(G14,'Typy svítidel'!_xlnm.Print_Area,5,FALSE)</f>
        <v>35</v>
      </c>
      <c r="J14" s="16">
        <f t="shared" ref="J14:J30" si="2">I14*H14</f>
        <v>490</v>
      </c>
    </row>
    <row r="15" spans="1:10" x14ac:dyDescent="0.25">
      <c r="B15" s="13" t="s">
        <v>15</v>
      </c>
      <c r="C15" s="14" t="s">
        <v>14</v>
      </c>
      <c r="D15" s="15">
        <v>12</v>
      </c>
      <c r="E15" s="16">
        <f t="shared" si="0"/>
        <v>82.8</v>
      </c>
      <c r="F15" s="17">
        <f t="shared" si="1"/>
        <v>993.59999999999991</v>
      </c>
      <c r="G15" s="18" t="s">
        <v>16</v>
      </c>
      <c r="H15" s="16">
        <v>12</v>
      </c>
      <c r="I15" s="16">
        <f>VLOOKUP(G15,'Typy svítidel'!_xlnm.Print_Area,5,FALSE)</f>
        <v>27</v>
      </c>
      <c r="J15" s="16">
        <f t="shared" si="2"/>
        <v>324</v>
      </c>
    </row>
    <row r="16" spans="1:10" x14ac:dyDescent="0.25">
      <c r="B16" s="13" t="s">
        <v>17</v>
      </c>
      <c r="C16" s="14" t="s">
        <v>14</v>
      </c>
      <c r="D16" s="15">
        <v>9</v>
      </c>
      <c r="E16" s="16">
        <f t="shared" si="0"/>
        <v>82.8</v>
      </c>
      <c r="F16" s="17">
        <f t="shared" si="1"/>
        <v>745.19999999999993</v>
      </c>
      <c r="G16" s="18" t="s">
        <v>16</v>
      </c>
      <c r="H16" s="16">
        <v>9</v>
      </c>
      <c r="I16" s="16">
        <f>VLOOKUP(G16,'Typy svítidel'!_xlnm.Print_Area,5,FALSE)</f>
        <v>27</v>
      </c>
      <c r="J16" s="16">
        <f t="shared" si="2"/>
        <v>243</v>
      </c>
    </row>
    <row r="17" spans="2:10" x14ac:dyDescent="0.25">
      <c r="B17" s="13" t="s">
        <v>18</v>
      </c>
      <c r="C17" s="14" t="s">
        <v>14</v>
      </c>
      <c r="D17" s="15">
        <v>14</v>
      </c>
      <c r="E17" s="16">
        <f t="shared" si="0"/>
        <v>82.8</v>
      </c>
      <c r="F17" s="17">
        <f>E17*D17</f>
        <v>1159.2</v>
      </c>
      <c r="G17" s="18" t="s">
        <v>19</v>
      </c>
      <c r="H17" s="16">
        <v>10</v>
      </c>
      <c r="I17" s="16">
        <f>VLOOKUP(G17,'Typy svítidel'!_xlnm.Print_Area,5,FALSE)</f>
        <v>33</v>
      </c>
      <c r="J17" s="16">
        <f t="shared" si="2"/>
        <v>330</v>
      </c>
    </row>
    <row r="18" spans="2:10" x14ac:dyDescent="0.25">
      <c r="B18" s="13"/>
      <c r="C18" s="14" t="s">
        <v>14</v>
      </c>
      <c r="D18" s="15" t="s">
        <v>20</v>
      </c>
      <c r="E18" s="16" t="s">
        <v>20</v>
      </c>
      <c r="F18" s="17" t="s">
        <v>20</v>
      </c>
      <c r="G18" s="18" t="s">
        <v>16</v>
      </c>
      <c r="H18" s="16">
        <v>4</v>
      </c>
      <c r="I18" s="16">
        <f>VLOOKUP(G18,'Typy svítidel'!_xlnm.Print_Area,5,FALSE)</f>
        <v>27</v>
      </c>
      <c r="J18" s="16">
        <f t="shared" si="2"/>
        <v>108</v>
      </c>
    </row>
    <row r="19" spans="2:10" x14ac:dyDescent="0.25">
      <c r="B19" s="13" t="s">
        <v>21</v>
      </c>
      <c r="C19" s="14" t="s">
        <v>14</v>
      </c>
      <c r="D19" s="15">
        <v>18</v>
      </c>
      <c r="E19" s="16">
        <f t="shared" si="0"/>
        <v>82.8</v>
      </c>
      <c r="F19" s="17">
        <f>E19*D19</f>
        <v>1490.3999999999999</v>
      </c>
      <c r="G19" s="18" t="s">
        <v>16</v>
      </c>
      <c r="H19" s="16">
        <v>18</v>
      </c>
      <c r="I19" s="16">
        <f>VLOOKUP(G19,'Typy svítidel'!_xlnm.Print_Area,5,FALSE)</f>
        <v>27</v>
      </c>
      <c r="J19" s="16">
        <f t="shared" si="2"/>
        <v>486</v>
      </c>
    </row>
    <row r="20" spans="2:10" x14ac:dyDescent="0.25">
      <c r="B20" s="13" t="s">
        <v>22</v>
      </c>
      <c r="C20" s="14" t="s">
        <v>14</v>
      </c>
      <c r="D20" s="15">
        <v>12</v>
      </c>
      <c r="E20" s="16">
        <f t="shared" si="0"/>
        <v>82.8</v>
      </c>
      <c r="F20" s="17">
        <f t="shared" si="1"/>
        <v>993.59999999999991</v>
      </c>
      <c r="G20" s="18" t="s">
        <v>16</v>
      </c>
      <c r="H20" s="16">
        <v>12</v>
      </c>
      <c r="I20" s="16">
        <f>VLOOKUP(G20,'Typy svítidel'!_xlnm.Print_Area,5,FALSE)</f>
        <v>27</v>
      </c>
      <c r="J20" s="16">
        <f t="shared" si="2"/>
        <v>324</v>
      </c>
    </row>
    <row r="21" spans="2:10" x14ac:dyDescent="0.25">
      <c r="B21" s="13" t="s">
        <v>23</v>
      </c>
      <c r="C21" s="14" t="s">
        <v>14</v>
      </c>
      <c r="D21" s="15">
        <v>12</v>
      </c>
      <c r="E21" s="16">
        <f t="shared" si="0"/>
        <v>82.8</v>
      </c>
      <c r="F21" s="17">
        <f t="shared" si="1"/>
        <v>993.59999999999991</v>
      </c>
      <c r="G21" s="18" t="s">
        <v>16</v>
      </c>
      <c r="H21" s="16">
        <v>12</v>
      </c>
      <c r="I21" s="16">
        <f>VLOOKUP(G21,'Typy svítidel'!_xlnm.Print_Area,5,FALSE)</f>
        <v>27</v>
      </c>
      <c r="J21" s="16">
        <f t="shared" si="2"/>
        <v>324</v>
      </c>
    </row>
    <row r="22" spans="2:10" x14ac:dyDescent="0.25">
      <c r="B22" s="13" t="s">
        <v>24</v>
      </c>
      <c r="C22" s="14" t="s">
        <v>14</v>
      </c>
      <c r="D22" s="15">
        <v>12</v>
      </c>
      <c r="E22" s="16">
        <f t="shared" si="0"/>
        <v>82.8</v>
      </c>
      <c r="F22" s="17">
        <f t="shared" si="1"/>
        <v>993.59999999999991</v>
      </c>
      <c r="G22" s="18" t="s">
        <v>16</v>
      </c>
      <c r="H22" s="16">
        <v>12</v>
      </c>
      <c r="I22" s="16">
        <f>VLOOKUP(G22,'Typy svítidel'!_xlnm.Print_Area,5,FALSE)</f>
        <v>27</v>
      </c>
      <c r="J22" s="16">
        <f t="shared" si="2"/>
        <v>324</v>
      </c>
    </row>
    <row r="23" spans="2:10" x14ac:dyDescent="0.25">
      <c r="B23" s="13" t="s">
        <v>25</v>
      </c>
      <c r="C23" s="14" t="s">
        <v>14</v>
      </c>
      <c r="D23" s="15">
        <v>15</v>
      </c>
      <c r="E23" s="16">
        <f t="shared" si="0"/>
        <v>82.8</v>
      </c>
      <c r="F23" s="17">
        <f t="shared" si="1"/>
        <v>1242</v>
      </c>
      <c r="G23" s="18" t="s">
        <v>16</v>
      </c>
      <c r="H23" s="16">
        <v>15</v>
      </c>
      <c r="I23" s="16">
        <f>VLOOKUP(G23,'Typy svítidel'!_xlnm.Print_Area,5,FALSE)</f>
        <v>27</v>
      </c>
      <c r="J23" s="16">
        <f t="shared" si="2"/>
        <v>405</v>
      </c>
    </row>
    <row r="24" spans="2:10" x14ac:dyDescent="0.25">
      <c r="B24" s="13" t="s">
        <v>26</v>
      </c>
      <c r="C24" s="14" t="s">
        <v>14</v>
      </c>
      <c r="D24" s="15">
        <v>14</v>
      </c>
      <c r="E24" s="16">
        <f t="shared" si="0"/>
        <v>82.8</v>
      </c>
      <c r="F24" s="17">
        <f t="shared" si="1"/>
        <v>1159.2</v>
      </c>
      <c r="G24" s="18" t="s">
        <v>16</v>
      </c>
      <c r="H24" s="16">
        <v>14</v>
      </c>
      <c r="I24" s="16">
        <f>VLOOKUP(G24,'Typy svítidel'!_xlnm.Print_Area,5,FALSE)</f>
        <v>27</v>
      </c>
      <c r="J24" s="16">
        <f t="shared" si="2"/>
        <v>378</v>
      </c>
    </row>
    <row r="25" spans="2:10" x14ac:dyDescent="0.25">
      <c r="B25" s="13" t="s">
        <v>27</v>
      </c>
      <c r="C25" s="14" t="s">
        <v>14</v>
      </c>
      <c r="D25" s="15">
        <v>14</v>
      </c>
      <c r="E25" s="16">
        <f t="shared" si="0"/>
        <v>82.8</v>
      </c>
      <c r="F25" s="17">
        <f t="shared" si="1"/>
        <v>1159.2</v>
      </c>
      <c r="G25" s="18" t="s">
        <v>16</v>
      </c>
      <c r="H25" s="16">
        <v>14</v>
      </c>
      <c r="I25" s="16">
        <f>VLOOKUP(G25,'Typy svítidel'!_xlnm.Print_Area,5,FALSE)</f>
        <v>27</v>
      </c>
      <c r="J25" s="16">
        <f t="shared" si="2"/>
        <v>378</v>
      </c>
    </row>
    <row r="26" spans="2:10" x14ac:dyDescent="0.25">
      <c r="B26" s="13" t="s">
        <v>28</v>
      </c>
      <c r="C26" s="14" t="s">
        <v>14</v>
      </c>
      <c r="D26" s="15">
        <v>14</v>
      </c>
      <c r="E26" s="16">
        <f t="shared" si="0"/>
        <v>82.8</v>
      </c>
      <c r="F26" s="17">
        <f t="shared" si="1"/>
        <v>1159.2</v>
      </c>
      <c r="G26" s="18" t="s">
        <v>16</v>
      </c>
      <c r="H26" s="16">
        <v>14</v>
      </c>
      <c r="I26" s="16">
        <f>VLOOKUP(G26,'Typy svítidel'!_xlnm.Print_Area,5,FALSE)</f>
        <v>27</v>
      </c>
      <c r="J26" s="16">
        <f t="shared" si="2"/>
        <v>378</v>
      </c>
    </row>
    <row r="27" spans="2:10" x14ac:dyDescent="0.25">
      <c r="B27" s="13" t="s">
        <v>29</v>
      </c>
      <c r="C27" s="14" t="s">
        <v>14</v>
      </c>
      <c r="D27" s="15">
        <v>6</v>
      </c>
      <c r="E27" s="16">
        <f t="shared" si="0"/>
        <v>82.8</v>
      </c>
      <c r="F27" s="17">
        <f t="shared" si="1"/>
        <v>496.79999999999995</v>
      </c>
      <c r="G27" s="18" t="s">
        <v>16</v>
      </c>
      <c r="H27" s="16">
        <v>6</v>
      </c>
      <c r="I27" s="16">
        <f>VLOOKUP(G27,'Typy svítidel'!_xlnm.Print_Area,5,FALSE)</f>
        <v>27</v>
      </c>
      <c r="J27" s="16">
        <f t="shared" si="2"/>
        <v>162</v>
      </c>
    </row>
    <row r="28" spans="2:10" x14ac:dyDescent="0.25">
      <c r="B28" s="13" t="s">
        <v>30</v>
      </c>
      <c r="C28" s="14" t="s">
        <v>14</v>
      </c>
      <c r="D28" s="15">
        <v>14</v>
      </c>
      <c r="E28" s="16">
        <f t="shared" si="0"/>
        <v>82.8</v>
      </c>
      <c r="F28" s="17">
        <f t="shared" si="1"/>
        <v>1159.2</v>
      </c>
      <c r="G28" s="18" t="s">
        <v>16</v>
      </c>
      <c r="H28" s="16">
        <v>14</v>
      </c>
      <c r="I28" s="16">
        <f>VLOOKUP(G28,'Typy svítidel'!_xlnm.Print_Area,5,FALSE)</f>
        <v>27</v>
      </c>
      <c r="J28" s="16">
        <f t="shared" si="2"/>
        <v>378</v>
      </c>
    </row>
    <row r="29" spans="2:10" x14ac:dyDescent="0.25">
      <c r="B29" s="13" t="s">
        <v>31</v>
      </c>
      <c r="C29" s="14" t="s">
        <v>14</v>
      </c>
      <c r="D29" s="15">
        <v>3</v>
      </c>
      <c r="E29" s="16">
        <f t="shared" si="0"/>
        <v>82.8</v>
      </c>
      <c r="F29" s="17">
        <f t="shared" si="1"/>
        <v>248.39999999999998</v>
      </c>
      <c r="G29" s="18" t="s">
        <v>32</v>
      </c>
      <c r="H29" s="16">
        <v>3</v>
      </c>
      <c r="I29" s="16">
        <f>VLOOKUP(G29,'Typy svítidel'!_xlnm.Print_Area,5,FALSE)</f>
        <v>25</v>
      </c>
      <c r="J29" s="16">
        <f t="shared" si="2"/>
        <v>75</v>
      </c>
    </row>
    <row r="30" spans="2:10" x14ac:dyDescent="0.25">
      <c r="B30" s="13" t="s">
        <v>33</v>
      </c>
      <c r="C30" s="14" t="s">
        <v>14</v>
      </c>
      <c r="D30" s="15">
        <v>2</v>
      </c>
      <c r="E30" s="16">
        <f>ROUNDUP(36*1.15,1)</f>
        <v>41.4</v>
      </c>
      <c r="F30" s="17">
        <f t="shared" si="1"/>
        <v>82.8</v>
      </c>
      <c r="G30" s="18" t="s">
        <v>34</v>
      </c>
      <c r="H30" s="19">
        <v>2</v>
      </c>
      <c r="I30" s="16">
        <f>VLOOKUP(G30,'Typy svítidel'!_xlnm.Print_Area,5,FALSE)</f>
        <v>37</v>
      </c>
      <c r="J30" s="16">
        <f t="shared" si="2"/>
        <v>74</v>
      </c>
    </row>
    <row r="31" spans="2:10" ht="15.75" thickBot="1" x14ac:dyDescent="0.3">
      <c r="B31" s="20" t="s">
        <v>35</v>
      </c>
      <c r="C31" s="21"/>
      <c r="D31" s="22">
        <f>SUM(D13:D29)</f>
        <v>201</v>
      </c>
      <c r="E31" s="23"/>
      <c r="F31" s="24">
        <f>SUM(F13:F29)</f>
        <v>17222.400000000001</v>
      </c>
      <c r="G31" s="25"/>
      <c r="H31" s="26">
        <f>SUM(H13:H29)</f>
        <v>201</v>
      </c>
      <c r="I31" s="27"/>
      <c r="J31" s="26">
        <f>SUM(J13:J29)</f>
        <v>5737</v>
      </c>
    </row>
    <row r="33" spans="2:2" x14ac:dyDescent="0.25">
      <c r="B33" s="33" t="s">
        <v>57</v>
      </c>
    </row>
    <row r="34" spans="2:2" x14ac:dyDescent="0.25">
      <c r="B34" s="33" t="s">
        <v>58</v>
      </c>
    </row>
    <row r="35" spans="2:2" x14ac:dyDescent="0.25">
      <c r="B35" s="33" t="s">
        <v>59</v>
      </c>
    </row>
    <row r="36" spans="2:2" x14ac:dyDescent="0.25">
      <c r="B36" s="33" t="s">
        <v>60</v>
      </c>
    </row>
    <row r="37" spans="2:2" x14ac:dyDescent="0.25">
      <c r="B37" s="33" t="s">
        <v>61</v>
      </c>
    </row>
    <row r="38" spans="2:2" x14ac:dyDescent="0.25">
      <c r="B38" s="33" t="s">
        <v>62</v>
      </c>
    </row>
  </sheetData>
  <mergeCells count="2">
    <mergeCell ref="C11:F11"/>
    <mergeCell ref="G11:J11"/>
  </mergeCells>
  <dataValidations count="1">
    <dataValidation type="list" allowBlank="1" showInputMessage="1" showErrorMessage="1" sqref="C13:C28" xr:uid="{AE181198-70B2-4847-B429-B0DDED41A8B1}">
      <formula1>#REF!</formula1>
    </dataValidation>
  </dataValidations>
  <pageMargins left="0.7" right="0.7" top="0.75" bottom="0.75" header="0.3" footer="0.3"/>
  <pageSetup paperSize="256" scale="81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Typy svítidel</vt:lpstr>
      <vt:lpstr>'Typy svítidel'!Oblast_tisku</vt:lpstr>
    </vt:vector>
  </TitlesOfParts>
  <Manager/>
  <Company>VDA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Tomáš Müller</dc:creator>
  <cp:keywords/>
  <dc:description/>
  <cp:lastModifiedBy>Klára Jelinková</cp:lastModifiedBy>
  <cp:revision/>
  <dcterms:created xsi:type="dcterms:W3CDTF">2022-06-15T06:16:14Z</dcterms:created>
  <dcterms:modified xsi:type="dcterms:W3CDTF">2023-10-19T10:32:24Z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d258917-277f-42cd-a3cd-14c4e9ee58bc_Enabled">
    <vt:lpwstr>true</vt:lpwstr>
  </property>
  <property fmtid="{D5CDD505-2E9C-101B-9397-08002B2CF9AE}" pid="3" name="MSIP_Label_9d258917-277f-42cd-a3cd-14c4e9ee58bc_SetDate">
    <vt:lpwstr>2022-10-04T14:07:50Z</vt:lpwstr>
  </property>
  <property fmtid="{D5CDD505-2E9C-101B-9397-08002B2CF9AE}" pid="4" name="MSIP_Label_9d258917-277f-42cd-a3cd-14c4e9ee58bc_Method">
    <vt:lpwstr>Standard</vt:lpwstr>
  </property>
  <property fmtid="{D5CDD505-2E9C-101B-9397-08002B2CF9AE}" pid="5" name="MSIP_Label_9d258917-277f-42cd-a3cd-14c4e9ee58bc_Name">
    <vt:lpwstr>restricted</vt:lpwstr>
  </property>
  <property fmtid="{D5CDD505-2E9C-101B-9397-08002B2CF9AE}" pid="6" name="MSIP_Label_9d258917-277f-42cd-a3cd-14c4e9ee58bc_SiteId">
    <vt:lpwstr>38ae3bcd-9579-4fd4-adda-b42e1495d55a</vt:lpwstr>
  </property>
  <property fmtid="{D5CDD505-2E9C-101B-9397-08002B2CF9AE}" pid="7" name="MSIP_Label_9d258917-277f-42cd-a3cd-14c4e9ee58bc_ActionId">
    <vt:lpwstr>eca9546d-acd6-4841-b7de-e47eb195fc15</vt:lpwstr>
  </property>
  <property fmtid="{D5CDD505-2E9C-101B-9397-08002B2CF9AE}" pid="8" name="MSIP_Label_9d258917-277f-42cd-a3cd-14c4e9ee58bc_ContentBits">
    <vt:lpwstr>0</vt:lpwstr>
  </property>
  <property fmtid="{D5CDD505-2E9C-101B-9397-08002B2CF9AE}" pid="9" name="Document_Confidentiality">
    <vt:lpwstr>Restricted</vt:lpwstr>
  </property>
  <property fmtid="{D5CDD505-2E9C-101B-9397-08002B2CF9AE}" pid="10" name="MSIP_Label_ab841393-e171-48c1-bf44-6431e01ab6ae_Enabled">
    <vt:lpwstr>true</vt:lpwstr>
  </property>
  <property fmtid="{D5CDD505-2E9C-101B-9397-08002B2CF9AE}" pid="11" name="MSIP_Label_ab841393-e171-48c1-bf44-6431e01ab6ae_SetDate">
    <vt:lpwstr>2023-09-08T12:45:40Z</vt:lpwstr>
  </property>
  <property fmtid="{D5CDD505-2E9C-101B-9397-08002B2CF9AE}" pid="12" name="MSIP_Label_ab841393-e171-48c1-bf44-6431e01ab6ae_Method">
    <vt:lpwstr>Standard</vt:lpwstr>
  </property>
  <property fmtid="{D5CDD505-2E9C-101B-9397-08002B2CF9AE}" pid="13" name="MSIP_Label_ab841393-e171-48c1-bf44-6431e01ab6ae_Name">
    <vt:lpwstr>C1-Restricted</vt:lpwstr>
  </property>
  <property fmtid="{D5CDD505-2E9C-101B-9397-08002B2CF9AE}" pid="14" name="MSIP_Label_ab841393-e171-48c1-bf44-6431e01ab6ae_SiteId">
    <vt:lpwstr>fffdf13b-2fe7-4bd1-aabc-04c6182ce4c2</vt:lpwstr>
  </property>
  <property fmtid="{D5CDD505-2E9C-101B-9397-08002B2CF9AE}" pid="15" name="MSIP_Label_ab841393-e171-48c1-bf44-6431e01ab6ae_ActionId">
    <vt:lpwstr>3e3b5033-aff8-49db-a92c-5b7e57d6341f</vt:lpwstr>
  </property>
  <property fmtid="{D5CDD505-2E9C-101B-9397-08002B2CF9AE}" pid="16" name="MSIP_Label_ab841393-e171-48c1-bf44-6431e01ab6ae_ContentBits">
    <vt:lpwstr>0</vt:lpwstr>
  </property>
</Properties>
</file>